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Excel Sheets\"/>
    </mc:Choice>
  </mc:AlternateContent>
  <xr:revisionPtr revIDLastSave="0" documentId="10_ncr:100000_{4199E1CD-B1BD-440D-8E8C-4ED07744ED27}" xr6:coauthVersionLast="31" xr6:coauthVersionMax="31" xr10:uidLastSave="{00000000-0000-0000-0000-000000000000}"/>
  <bookViews>
    <workbookView xWindow="0" yWindow="0" windowWidth="23040" windowHeight="9072" xr2:uid="{C7A86A62-B511-40A8-85EE-2824D5395D41}"/>
  </bookViews>
  <sheets>
    <sheet name="Math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9" i="3" l="1"/>
  <c r="F79" i="3" s="1"/>
  <c r="B78" i="3"/>
  <c r="F78" i="3" s="1"/>
  <c r="B77" i="3"/>
  <c r="F77" i="3" s="1"/>
  <c r="B76" i="3"/>
  <c r="F76" i="3" s="1"/>
  <c r="B74" i="3"/>
  <c r="F74" i="3" s="1"/>
  <c r="B73" i="3"/>
  <c r="F73" i="3" s="1"/>
  <c r="B72" i="3"/>
  <c r="F72" i="3" s="1"/>
  <c r="B71" i="3"/>
  <c r="F71" i="3" s="1"/>
  <c r="F70" i="3"/>
  <c r="B68" i="3"/>
  <c r="F68" i="3" s="1"/>
  <c r="B67" i="3"/>
  <c r="F67" i="3" s="1"/>
  <c r="B59" i="3"/>
  <c r="F59" i="3" s="1"/>
  <c r="B57" i="3"/>
  <c r="F57" i="3" s="1"/>
  <c r="F56" i="3"/>
  <c r="B56" i="3"/>
  <c r="B55" i="3"/>
  <c r="F55" i="3" s="1"/>
  <c r="B54" i="3"/>
  <c r="F54" i="3" s="1"/>
  <c r="F53" i="3"/>
  <c r="B53" i="3"/>
  <c r="B52" i="3"/>
  <c r="F52" i="3" s="1"/>
  <c r="B51" i="3"/>
  <c r="F51" i="3" s="1"/>
  <c r="F43" i="3"/>
  <c r="B43" i="3"/>
  <c r="B42" i="3"/>
  <c r="F42" i="3" s="1"/>
  <c r="B41" i="3"/>
  <c r="F41" i="3" s="1"/>
  <c r="F40" i="3"/>
  <c r="B40" i="3"/>
  <c r="B39" i="3"/>
  <c r="F39" i="3" s="1"/>
  <c r="B38" i="3"/>
  <c r="F38" i="3" s="1"/>
  <c r="F37" i="3"/>
  <c r="B37" i="3"/>
  <c r="B34" i="3"/>
  <c r="F34" i="3" s="1"/>
  <c r="B33" i="3"/>
  <c r="F33" i="3" s="1"/>
  <c r="F32" i="3"/>
  <c r="B32" i="3"/>
  <c r="B31" i="3"/>
  <c r="F31" i="3" s="1"/>
  <c r="B30" i="3"/>
  <c r="F30" i="3" s="1"/>
  <c r="F29" i="3"/>
  <c r="B29" i="3"/>
  <c r="B28" i="3"/>
  <c r="F28" i="3" s="1"/>
  <c r="B27" i="3"/>
  <c r="F27" i="3" s="1"/>
  <c r="F26" i="3"/>
  <c r="B26" i="3"/>
  <c r="B18" i="3"/>
  <c r="F18" i="3" s="1"/>
  <c r="B17" i="3"/>
  <c r="F17" i="3" s="1"/>
  <c r="F16" i="3"/>
  <c r="B16" i="3"/>
  <c r="B13" i="3"/>
  <c r="F13" i="3" s="1"/>
  <c r="B12" i="3"/>
  <c r="F12" i="3" s="1"/>
  <c r="F11" i="3"/>
  <c r="B11" i="3"/>
  <c r="B8" i="3"/>
  <c r="F8" i="3" s="1"/>
  <c r="B7" i="3"/>
  <c r="F7" i="3" s="1"/>
  <c r="F6" i="3"/>
  <c r="B6" i="3"/>
  <c r="B5" i="3"/>
  <c r="F5" i="3" s="1"/>
  <c r="B4" i="3"/>
  <c r="F4" i="3" s="1"/>
  <c r="F3" i="3"/>
  <c r="B3" i="3"/>
  <c r="B2" i="3"/>
  <c r="F2" i="3" s="1"/>
</calcChain>
</file>

<file path=xl/sharedStrings.xml><?xml version="1.0" encoding="utf-8"?>
<sst xmlns="http://schemas.openxmlformats.org/spreadsheetml/2006/main" count="92" uniqueCount="80">
  <si>
    <t>Pyromancies</t>
  </si>
  <si>
    <t>Combustion</t>
  </si>
  <si>
    <t>Great Combustion</t>
  </si>
  <si>
    <t>Fire Whip (~11 ticks)</t>
  </si>
  <si>
    <t>Flame Swathe</t>
  </si>
  <si>
    <t>Fireball</t>
  </si>
  <si>
    <t>Fire Orb</t>
  </si>
  <si>
    <t>Great Fireball</t>
  </si>
  <si>
    <t>Great Chaos Fire Orb</t>
  </si>
  <si>
    <t>Forbidden Sun</t>
  </si>
  <si>
    <t>Lingering Flame</t>
  </si>
  <si>
    <t>Firestorm</t>
  </si>
  <si>
    <t>Fire Tempest</t>
  </si>
  <si>
    <t>Chaos Storm</t>
  </si>
  <si>
    <t>Immolation</t>
  </si>
  <si>
    <t>N/A</t>
  </si>
  <si>
    <t>Outcry</t>
  </si>
  <si>
    <t>Dance of Fire</t>
  </si>
  <si>
    <t>Fire Snake</t>
  </si>
  <si>
    <t>Casts per slot at 25 Attunement</t>
  </si>
  <si>
    <t>2.10 + .40 &amp; .25 per tick</t>
  </si>
  <si>
    <t>1.60 + .70 &amp; .10 per tick</t>
  </si>
  <si>
    <t>1.70 + 345 + .50 + 100 &amp; (.10 + 20) per tick</t>
  </si>
  <si>
    <t>Soul Arrow</t>
  </si>
  <si>
    <t>Heavy Soul Arrow</t>
  </si>
  <si>
    <t>Great Soul Arrow</t>
  </si>
  <si>
    <t>Great Heavy Soul Arrow</t>
  </si>
  <si>
    <t>Soul Spear</t>
  </si>
  <si>
    <t>Crystal Soul Spear</t>
  </si>
  <si>
    <t>Homing Soul Arrow</t>
  </si>
  <si>
    <t>Heavy Homing Soul Arrow</t>
  </si>
  <si>
    <t>Soul Greatsword</t>
  </si>
  <si>
    <t>Homing Soulmass</t>
  </si>
  <si>
    <t>Homing Crystal Soulmass</t>
  </si>
  <si>
    <t>Soul Spear Barrage (x14)</t>
  </si>
  <si>
    <t>Soul Shower (x10)</t>
  </si>
  <si>
    <t>Soul Vortex</t>
  </si>
  <si>
    <t>Soul Bolt (8 ticks)</t>
  </si>
  <si>
    <t>Soul Geyser (x4)</t>
  </si>
  <si>
    <t>Focus Souls (x4, 5 ticks each)</t>
  </si>
  <si>
    <t>Soul Flash</t>
  </si>
  <si>
    <t>Sorceries</t>
  </si>
  <si>
    <t>Miracles</t>
  </si>
  <si>
    <t>Lightning Spear</t>
  </si>
  <si>
    <t>Great Lightning Spear</t>
  </si>
  <si>
    <t>Sunlight Spear</t>
  </si>
  <si>
    <t>Emit Force</t>
  </si>
  <si>
    <t>Wrath of the Gods</t>
  </si>
  <si>
    <t>Soul Appease</t>
  </si>
  <si>
    <t>Heavenly Thunder</t>
  </si>
  <si>
    <t>Blinding Bolt</t>
  </si>
  <si>
    <t>100 orb, 140 + 15 spear</t>
  </si>
  <si>
    <t>Splintering Lightning Spear</t>
  </si>
  <si>
    <t>Staff of Wisdom at 50 INT +5</t>
  </si>
  <si>
    <t>Dragon Chime at 50 FTH +5</t>
  </si>
  <si>
    <t>Hexes</t>
  </si>
  <si>
    <t>Dark Orb</t>
  </si>
  <si>
    <t>Dark Hail (x7)</t>
  </si>
  <si>
    <t>Affinity</t>
  </si>
  <si>
    <t>Dead Again</t>
  </si>
  <si>
    <t>Darkstorm</t>
  </si>
  <si>
    <t>Scraps of Life</t>
  </si>
  <si>
    <t>Resonant Soul, 100 souls</t>
  </si>
  <si>
    <t>Great Resonant Soul, 500 souls</t>
  </si>
  <si>
    <t>Lifedrain Patch, 3000 souls</t>
  </si>
  <si>
    <t>Climax, &gt; 5000 souls</t>
  </si>
  <si>
    <t>Dark Greatsword</t>
  </si>
  <si>
    <t>Recollection (x5)</t>
  </si>
  <si>
    <t>Dark Dance</t>
  </si>
  <si>
    <t>Sunset Staff at +5 30/30</t>
  </si>
  <si>
    <t>Caitha's Chime</t>
  </si>
  <si>
    <t>1.00 + 55b &amp; (.07+5b) per tick</t>
  </si>
  <si>
    <t>Damage</t>
  </si>
  <si>
    <t>Total Damage</t>
  </si>
  <si>
    <t>No projectile</t>
  </si>
  <si>
    <t>Efficient Spells: Dark Orb, Resonant Soul, Dark Hail, Recollection</t>
  </si>
  <si>
    <t>Efficient Spells: really just Heavenly Thunder against large bosses</t>
  </si>
  <si>
    <t>Efficient Spells: Soul Arrow, Heavy Soul Arrow, Great Soul Arrow, Soul Bolt, Great Heavy Soul Arrow</t>
  </si>
  <si>
    <t>Efficient Spells: Combustion, Great Combustion, Fire Whip</t>
  </si>
  <si>
    <t>Pyromancy Flame at 30/30 +10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</si>
</sst>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E3528-D7EA-4E88-86DE-0AD69CDBB1DF}">
  <dimension ref="A1:G81"/>
  <sheetViews>
    <sheetView tabSelected="1" zoomScale="110" zoomScaleNormal="110" workbookViewId="0">
      <selection activeCell="B71" sqref="B71"/>
    </sheetView>
  </sheetViews>
  <sheetFormatPr defaultRowHeight="14.4" x14ac:dyDescent="0.3"/>
  <cols>
    <col min="1" max="1" width="32.21875" customWidth="1"/>
    <col min="2" max="2" width="36.5546875" customWidth="1"/>
    <col min="3" max="3" width="28.33203125" customWidth="1"/>
    <col min="4" max="4" width="34.109375" customWidth="1"/>
    <col min="5" max="5" width="13.33203125" customWidth="1"/>
    <col min="6" max="6" width="18" customWidth="1"/>
  </cols>
  <sheetData>
    <row r="1" spans="1:6" x14ac:dyDescent="0.3">
      <c r="A1" t="s">
        <v>0</v>
      </c>
      <c r="B1" t="s">
        <v>72</v>
      </c>
      <c r="C1" t="s">
        <v>19</v>
      </c>
      <c r="D1" t="s">
        <v>79</v>
      </c>
      <c r="F1" t="s">
        <v>73</v>
      </c>
    </row>
    <row r="2" spans="1:6" x14ac:dyDescent="0.3">
      <c r="A2" t="s">
        <v>1</v>
      </c>
      <c r="B2">
        <f>D2*1.25 + 63</f>
        <v>614.25</v>
      </c>
      <c r="C2">
        <v>10</v>
      </c>
      <c r="D2">
        <v>441</v>
      </c>
      <c r="F2" s="2">
        <f>B2*C2</f>
        <v>6142.5</v>
      </c>
    </row>
    <row r="3" spans="1:6" x14ac:dyDescent="0.3">
      <c r="A3" t="s">
        <v>2</v>
      </c>
      <c r="B3">
        <f>D2*1.9 + 95</f>
        <v>932.9</v>
      </c>
      <c r="C3">
        <v>6</v>
      </c>
      <c r="D3">
        <v>441</v>
      </c>
      <c r="F3" s="2">
        <f t="shared" ref="F3:F18" si="0">B3*C3</f>
        <v>5597.4</v>
      </c>
    </row>
    <row r="4" spans="1:6" x14ac:dyDescent="0.3">
      <c r="A4" t="s">
        <v>3</v>
      </c>
      <c r="B4">
        <f>D2*0.25*11</f>
        <v>1212.75</v>
      </c>
      <c r="C4">
        <v>4</v>
      </c>
      <c r="D4">
        <v>441</v>
      </c>
      <c r="F4" s="2">
        <f t="shared" si="0"/>
        <v>4851</v>
      </c>
    </row>
    <row r="5" spans="1:6" x14ac:dyDescent="0.3">
      <c r="A5" t="s">
        <v>4</v>
      </c>
      <c r="B5" s="1">
        <f>D2*2.75</f>
        <v>1212.75</v>
      </c>
      <c r="C5">
        <v>2</v>
      </c>
      <c r="D5">
        <v>441</v>
      </c>
      <c r="F5" s="2">
        <f t="shared" si="0"/>
        <v>2425.5</v>
      </c>
    </row>
    <row r="6" spans="1:6" x14ac:dyDescent="0.3">
      <c r="A6" t="s">
        <v>5</v>
      </c>
      <c r="B6">
        <f>D2*0.75 + 50</f>
        <v>380.75</v>
      </c>
      <c r="C6">
        <v>8</v>
      </c>
      <c r="D6">
        <v>441</v>
      </c>
      <c r="F6" s="2">
        <f t="shared" si="0"/>
        <v>3046</v>
      </c>
    </row>
    <row r="7" spans="1:6" x14ac:dyDescent="0.3">
      <c r="A7" t="s">
        <v>6</v>
      </c>
      <c r="B7">
        <f>D2*1.25 + 50</f>
        <v>601.25</v>
      </c>
      <c r="C7">
        <v>4</v>
      </c>
      <c r="D7">
        <v>441</v>
      </c>
      <c r="F7" s="2">
        <f t="shared" si="0"/>
        <v>2405</v>
      </c>
    </row>
    <row r="8" spans="1:6" x14ac:dyDescent="0.3">
      <c r="A8" t="s">
        <v>7</v>
      </c>
      <c r="B8">
        <f>D2*1.75 + 50</f>
        <v>821.75</v>
      </c>
      <c r="C8">
        <v>3</v>
      </c>
      <c r="D8">
        <v>441</v>
      </c>
      <c r="F8" s="2">
        <f t="shared" si="0"/>
        <v>2465.25</v>
      </c>
    </row>
    <row r="9" spans="1:6" x14ac:dyDescent="0.3">
      <c r="A9" t="s">
        <v>8</v>
      </c>
      <c r="B9" s="1" t="s">
        <v>22</v>
      </c>
      <c r="C9">
        <v>1</v>
      </c>
      <c r="D9">
        <v>441</v>
      </c>
      <c r="F9" s="2"/>
    </row>
    <row r="10" spans="1:6" x14ac:dyDescent="0.3">
      <c r="A10" t="s">
        <v>9</v>
      </c>
      <c r="B10" s="1" t="s">
        <v>21</v>
      </c>
      <c r="C10">
        <v>0.3</v>
      </c>
      <c r="D10">
        <v>441</v>
      </c>
      <c r="F10" s="2"/>
    </row>
    <row r="11" spans="1:6" x14ac:dyDescent="0.3">
      <c r="A11" t="s">
        <v>10</v>
      </c>
      <c r="B11">
        <f>D2*1 + 600</f>
        <v>1041</v>
      </c>
      <c r="C11">
        <v>2</v>
      </c>
      <c r="D11">
        <v>441</v>
      </c>
      <c r="F11" s="2">
        <f t="shared" si="0"/>
        <v>2082</v>
      </c>
    </row>
    <row r="12" spans="1:6" x14ac:dyDescent="0.3">
      <c r="A12" t="s">
        <v>11</v>
      </c>
      <c r="B12">
        <f>D2*1.4+D2*0.5</f>
        <v>837.9</v>
      </c>
      <c r="C12">
        <v>4</v>
      </c>
      <c r="D12">
        <v>441</v>
      </c>
      <c r="F12" s="2">
        <f t="shared" si="0"/>
        <v>3351.6</v>
      </c>
    </row>
    <row r="13" spans="1:6" x14ac:dyDescent="0.3">
      <c r="A13" t="s">
        <v>12</v>
      </c>
      <c r="B13">
        <f>D2*2 + D2*0.4</f>
        <v>1058.4000000000001</v>
      </c>
      <c r="C13">
        <v>2</v>
      </c>
      <c r="D13">
        <v>441</v>
      </c>
      <c r="F13" s="2">
        <f t="shared" si="0"/>
        <v>2116.8000000000002</v>
      </c>
    </row>
    <row r="14" spans="1:6" x14ac:dyDescent="0.3">
      <c r="A14" t="s">
        <v>13</v>
      </c>
      <c r="B14" s="1" t="s">
        <v>20</v>
      </c>
      <c r="C14">
        <v>2</v>
      </c>
      <c r="D14">
        <v>441</v>
      </c>
      <c r="F14" s="2"/>
    </row>
    <row r="15" spans="1:6" x14ac:dyDescent="0.3">
      <c r="A15" t="s">
        <v>14</v>
      </c>
      <c r="B15" s="1" t="s">
        <v>15</v>
      </c>
      <c r="C15">
        <v>8</v>
      </c>
      <c r="D15">
        <v>441</v>
      </c>
      <c r="F15" s="2"/>
    </row>
    <row r="16" spans="1:6" x14ac:dyDescent="0.3">
      <c r="A16" t="s">
        <v>16</v>
      </c>
      <c r="B16">
        <f>D2*1.75 +175 + D2*0.65 +65</f>
        <v>1298.4000000000001</v>
      </c>
      <c r="C16">
        <v>0.5</v>
      </c>
      <c r="D16">
        <v>441</v>
      </c>
      <c r="F16" s="2">
        <f t="shared" si="0"/>
        <v>649.20000000000005</v>
      </c>
    </row>
    <row r="17" spans="1:6" x14ac:dyDescent="0.3">
      <c r="A17" t="s">
        <v>17</v>
      </c>
      <c r="B17" s="1">
        <f>D2*2</f>
        <v>882</v>
      </c>
      <c r="C17">
        <v>3</v>
      </c>
      <c r="D17">
        <v>441</v>
      </c>
      <c r="F17" s="2">
        <f t="shared" si="0"/>
        <v>2646</v>
      </c>
    </row>
    <row r="18" spans="1:6" x14ac:dyDescent="0.3">
      <c r="A18" t="s">
        <v>18</v>
      </c>
      <c r="B18">
        <f>D2*1.8 + D2*0.5</f>
        <v>1014.3000000000001</v>
      </c>
      <c r="C18">
        <v>1</v>
      </c>
      <c r="D18">
        <v>441</v>
      </c>
      <c r="F18" s="2">
        <f t="shared" si="0"/>
        <v>1014.3000000000001</v>
      </c>
    </row>
    <row r="19" spans="1:6" x14ac:dyDescent="0.3">
      <c r="F19" s="2"/>
    </row>
    <row r="20" spans="1:6" x14ac:dyDescent="0.3">
      <c r="A20" t="s">
        <v>78</v>
      </c>
      <c r="F20" s="2"/>
    </row>
    <row r="21" spans="1:6" x14ac:dyDescent="0.3">
      <c r="F21" s="2"/>
    </row>
    <row r="25" spans="1:6" x14ac:dyDescent="0.3">
      <c r="A25" t="s">
        <v>41</v>
      </c>
      <c r="B25" t="s">
        <v>72</v>
      </c>
      <c r="C25" t="s">
        <v>19</v>
      </c>
      <c r="D25" t="s">
        <v>53</v>
      </c>
      <c r="F25" t="s">
        <v>73</v>
      </c>
    </row>
    <row r="26" spans="1:6" x14ac:dyDescent="0.3">
      <c r="A26" t="s">
        <v>23</v>
      </c>
      <c r="B26" s="1">
        <f>D26*0.85 + 50</f>
        <v>469.05</v>
      </c>
      <c r="C26">
        <v>31</v>
      </c>
      <c r="D26">
        <v>493</v>
      </c>
      <c r="F26" s="2">
        <f>B26*C26</f>
        <v>14540.550000000001</v>
      </c>
    </row>
    <row r="27" spans="1:6" x14ac:dyDescent="0.3">
      <c r="A27" t="s">
        <v>24</v>
      </c>
      <c r="B27" s="1">
        <f>D26*0.95 + 67</f>
        <v>535.34999999999991</v>
      </c>
      <c r="C27">
        <v>21</v>
      </c>
      <c r="D27">
        <v>493</v>
      </c>
      <c r="F27" s="2">
        <f>B27*C27</f>
        <v>11242.349999999999</v>
      </c>
    </row>
    <row r="28" spans="1:6" x14ac:dyDescent="0.3">
      <c r="A28" t="s">
        <v>25</v>
      </c>
      <c r="B28" s="1">
        <f>D26*0.9 + 135</f>
        <v>578.70000000000005</v>
      </c>
      <c r="C28">
        <v>15</v>
      </c>
      <c r="D28">
        <v>493</v>
      </c>
      <c r="F28" s="2">
        <f>B28*C28</f>
        <v>8680.5</v>
      </c>
    </row>
    <row r="29" spans="1:6" x14ac:dyDescent="0.3">
      <c r="A29" t="s">
        <v>26</v>
      </c>
      <c r="B29" s="1">
        <f>D26*1.1 + 175</f>
        <v>717.30000000000007</v>
      </c>
      <c r="C29">
        <v>10</v>
      </c>
      <c r="D29">
        <v>493</v>
      </c>
      <c r="F29" s="2">
        <f>B29*C29</f>
        <v>7173.0000000000009</v>
      </c>
    </row>
    <row r="30" spans="1:6" x14ac:dyDescent="0.3">
      <c r="A30" t="s">
        <v>27</v>
      </c>
      <c r="B30" s="1">
        <f>D26*1.8 + 397</f>
        <v>1284.4000000000001</v>
      </c>
      <c r="C30">
        <v>2</v>
      </c>
      <c r="D30">
        <v>493</v>
      </c>
      <c r="F30" s="2">
        <f>B30*C30</f>
        <v>2568.8000000000002</v>
      </c>
    </row>
    <row r="31" spans="1:6" x14ac:dyDescent="0.3">
      <c r="A31" t="s">
        <v>28</v>
      </c>
      <c r="B31" s="1">
        <f>D26*2 + 600</f>
        <v>1586</v>
      </c>
      <c r="C31">
        <v>1</v>
      </c>
      <c r="D31">
        <v>493</v>
      </c>
      <c r="F31" s="2">
        <f>B31*C31</f>
        <v>1586</v>
      </c>
    </row>
    <row r="32" spans="1:6" x14ac:dyDescent="0.3">
      <c r="A32" t="s">
        <v>29</v>
      </c>
      <c r="B32" s="1">
        <f>D26*0.7 + 42</f>
        <v>387.09999999999997</v>
      </c>
      <c r="C32">
        <v>11</v>
      </c>
      <c r="D32">
        <v>493</v>
      </c>
      <c r="F32" s="2">
        <f>B32*C32</f>
        <v>4258.0999999999995</v>
      </c>
    </row>
    <row r="33" spans="1:6" x14ac:dyDescent="0.3">
      <c r="A33" t="s">
        <v>30</v>
      </c>
      <c r="B33" s="1">
        <f>D26*0.85 + 60</f>
        <v>479.05</v>
      </c>
      <c r="C33">
        <v>8</v>
      </c>
      <c r="D33">
        <v>493</v>
      </c>
      <c r="F33" s="2">
        <f>B33*C33</f>
        <v>3832.4</v>
      </c>
    </row>
    <row r="34" spans="1:6" x14ac:dyDescent="0.3">
      <c r="A34" t="s">
        <v>31</v>
      </c>
      <c r="B34" s="1">
        <f>D26*1.9 + 475</f>
        <v>1411.6999999999998</v>
      </c>
      <c r="C34">
        <v>3</v>
      </c>
      <c r="D34">
        <v>493</v>
      </c>
      <c r="F34" s="2">
        <f>B34*C34</f>
        <v>4235.0999999999995</v>
      </c>
    </row>
    <row r="35" spans="1:6" x14ac:dyDescent="0.3">
      <c r="A35" t="s">
        <v>32</v>
      </c>
      <c r="B35" s="1" t="s">
        <v>15</v>
      </c>
      <c r="D35">
        <v>493</v>
      </c>
      <c r="F35" s="2"/>
    </row>
    <row r="36" spans="1:6" x14ac:dyDescent="0.3">
      <c r="A36" t="s">
        <v>33</v>
      </c>
      <c r="B36" s="1" t="s">
        <v>15</v>
      </c>
      <c r="D36">
        <v>493</v>
      </c>
      <c r="F36" s="2"/>
    </row>
    <row r="37" spans="1:6" x14ac:dyDescent="0.3">
      <c r="A37" t="s">
        <v>34</v>
      </c>
      <c r="B37" s="1">
        <f>D26*0.2*14</f>
        <v>1380.4</v>
      </c>
      <c r="C37">
        <v>3</v>
      </c>
      <c r="D37">
        <v>493</v>
      </c>
      <c r="F37" s="2">
        <f>B37*C37</f>
        <v>4141.2000000000007</v>
      </c>
    </row>
    <row r="38" spans="1:6" x14ac:dyDescent="0.3">
      <c r="A38" t="s">
        <v>35</v>
      </c>
      <c r="B38" s="1">
        <f>D26*0.25*10</f>
        <v>1232.5</v>
      </c>
      <c r="C38">
        <v>4</v>
      </c>
      <c r="D38">
        <v>493</v>
      </c>
      <c r="F38" s="2">
        <f>B38*C38</f>
        <v>4930</v>
      </c>
    </row>
    <row r="39" spans="1:6" x14ac:dyDescent="0.3">
      <c r="A39" t="s">
        <v>36</v>
      </c>
      <c r="B39" s="1">
        <f>(D26*0.23 + 23)+(D26*0.16 + 10)</f>
        <v>225.26999999999998</v>
      </c>
      <c r="C39">
        <v>4</v>
      </c>
      <c r="D39">
        <v>493</v>
      </c>
      <c r="F39" s="2">
        <f>B39*C39</f>
        <v>901.07999999999993</v>
      </c>
    </row>
    <row r="40" spans="1:6" x14ac:dyDescent="0.3">
      <c r="A40" t="s">
        <v>37</v>
      </c>
      <c r="B40" s="1">
        <f>D26*0.7*8</f>
        <v>2760.7999999999997</v>
      </c>
      <c r="C40">
        <v>3</v>
      </c>
      <c r="D40">
        <v>493</v>
      </c>
      <c r="F40" s="2">
        <f>B40*C40</f>
        <v>8282.4</v>
      </c>
    </row>
    <row r="41" spans="1:6" x14ac:dyDescent="0.3">
      <c r="A41" t="s">
        <v>38</v>
      </c>
      <c r="B41" s="1">
        <f>D26*1.3*4</f>
        <v>2563.6</v>
      </c>
      <c r="C41">
        <v>1</v>
      </c>
      <c r="D41">
        <v>493</v>
      </c>
      <c r="F41" s="2">
        <f>B41*C41</f>
        <v>2563.6</v>
      </c>
    </row>
    <row r="42" spans="1:6" x14ac:dyDescent="0.3">
      <c r="A42" t="s">
        <v>39</v>
      </c>
      <c r="B42" s="1">
        <f>D26*0.55*4*5</f>
        <v>5423.0000000000009</v>
      </c>
      <c r="C42">
        <v>1</v>
      </c>
      <c r="D42">
        <v>493</v>
      </c>
      <c r="F42" s="2">
        <f>B42*C42</f>
        <v>5423.0000000000009</v>
      </c>
    </row>
    <row r="43" spans="1:6" x14ac:dyDescent="0.3">
      <c r="A43" t="s">
        <v>40</v>
      </c>
      <c r="B43" s="1">
        <f>D26*1</f>
        <v>493</v>
      </c>
      <c r="C43">
        <v>4</v>
      </c>
      <c r="D43">
        <v>493</v>
      </c>
      <c r="F43" s="2">
        <f>B43*C43</f>
        <v>1972</v>
      </c>
    </row>
    <row r="45" spans="1:6" x14ac:dyDescent="0.3">
      <c r="A45" t="s">
        <v>77</v>
      </c>
    </row>
    <row r="50" spans="1:6" x14ac:dyDescent="0.3">
      <c r="A50" t="s">
        <v>42</v>
      </c>
      <c r="B50" t="s">
        <v>72</v>
      </c>
      <c r="C50" t="s">
        <v>19</v>
      </c>
      <c r="D50" t="s">
        <v>54</v>
      </c>
      <c r="F50" t="s">
        <v>73</v>
      </c>
    </row>
    <row r="51" spans="1:6" x14ac:dyDescent="0.3">
      <c r="A51" t="s">
        <v>43</v>
      </c>
      <c r="B51" s="1">
        <f>D51*1.5 + D51*0.45</f>
        <v>924.3</v>
      </c>
      <c r="C51">
        <v>3</v>
      </c>
      <c r="D51">
        <v>474</v>
      </c>
      <c r="F51" s="2">
        <f>B51*C51</f>
        <v>2772.8999999999996</v>
      </c>
    </row>
    <row r="52" spans="1:6" x14ac:dyDescent="0.3">
      <c r="A52" t="s">
        <v>44</v>
      </c>
      <c r="B52" s="1">
        <f>D51*1.75 + D51*0.6</f>
        <v>1113.9000000000001</v>
      </c>
      <c r="C52">
        <v>2</v>
      </c>
      <c r="D52">
        <v>474</v>
      </c>
      <c r="F52" s="2">
        <f t="shared" ref="F52:F59" si="1">B52*C52</f>
        <v>2227.8000000000002</v>
      </c>
    </row>
    <row r="53" spans="1:6" x14ac:dyDescent="0.3">
      <c r="A53" t="s">
        <v>45</v>
      </c>
      <c r="B53" s="1">
        <f>D51*2.5 + D51*1</f>
        <v>1659</v>
      </c>
      <c r="C53">
        <v>1</v>
      </c>
      <c r="D53">
        <v>474</v>
      </c>
      <c r="F53" s="2">
        <f t="shared" si="1"/>
        <v>1659</v>
      </c>
    </row>
    <row r="54" spans="1:6" x14ac:dyDescent="0.3">
      <c r="A54" t="s">
        <v>46</v>
      </c>
      <c r="B54" s="1">
        <f>D51*1 + 50 + D51*0.55 + 25</f>
        <v>809.7</v>
      </c>
      <c r="C54">
        <v>4</v>
      </c>
      <c r="D54">
        <v>474</v>
      </c>
      <c r="F54" s="2">
        <f t="shared" si="1"/>
        <v>3238.8</v>
      </c>
    </row>
    <row r="55" spans="1:6" x14ac:dyDescent="0.3">
      <c r="A55" t="s">
        <v>47</v>
      </c>
      <c r="B55" s="1">
        <f>D51*1.9 + 570</f>
        <v>1470.6</v>
      </c>
      <c r="C55">
        <v>1</v>
      </c>
      <c r="D55">
        <v>474</v>
      </c>
      <c r="F55" s="2">
        <f t="shared" si="1"/>
        <v>1470.6</v>
      </c>
    </row>
    <row r="56" spans="1:6" x14ac:dyDescent="0.3">
      <c r="A56" t="s">
        <v>48</v>
      </c>
      <c r="B56" s="1">
        <f>D51*0.95 + 570</f>
        <v>1020.3</v>
      </c>
      <c r="C56">
        <v>2</v>
      </c>
      <c r="D56">
        <v>474</v>
      </c>
      <c r="F56" s="2">
        <f t="shared" si="1"/>
        <v>2040.6</v>
      </c>
    </row>
    <row r="57" spans="1:6" x14ac:dyDescent="0.3">
      <c r="A57" t="s">
        <v>49</v>
      </c>
      <c r="B57" s="1">
        <f>D51*1.65</f>
        <v>782.09999999999991</v>
      </c>
      <c r="C57">
        <v>5</v>
      </c>
      <c r="D57">
        <v>474</v>
      </c>
      <c r="F57" s="2">
        <f t="shared" si="1"/>
        <v>3910.4999999999995</v>
      </c>
    </row>
    <row r="58" spans="1:6" x14ac:dyDescent="0.3">
      <c r="A58" t="s">
        <v>50</v>
      </c>
      <c r="B58" s="1" t="s">
        <v>51</v>
      </c>
      <c r="C58">
        <v>4</v>
      </c>
      <c r="D58">
        <v>474</v>
      </c>
      <c r="F58" s="2"/>
    </row>
    <row r="59" spans="1:6" x14ac:dyDescent="0.3">
      <c r="A59" t="s">
        <v>52</v>
      </c>
      <c r="B59" s="1">
        <f>D51*1 + D51*0.25</f>
        <v>592.5</v>
      </c>
      <c r="C59">
        <v>2</v>
      </c>
      <c r="D59">
        <v>474</v>
      </c>
      <c r="F59" s="2">
        <f t="shared" si="1"/>
        <v>1185</v>
      </c>
    </row>
    <row r="61" spans="1:6" x14ac:dyDescent="0.3">
      <c r="A61" t="s">
        <v>76</v>
      </c>
    </row>
    <row r="66" spans="1:7" x14ac:dyDescent="0.3">
      <c r="A66" t="s">
        <v>55</v>
      </c>
      <c r="B66" t="s">
        <v>72</v>
      </c>
      <c r="C66" t="s">
        <v>19</v>
      </c>
      <c r="D66" t="s">
        <v>69</v>
      </c>
      <c r="E66" t="s">
        <v>70</v>
      </c>
      <c r="F66" t="s">
        <v>73</v>
      </c>
    </row>
    <row r="67" spans="1:7" x14ac:dyDescent="0.3">
      <c r="A67" t="s">
        <v>56</v>
      </c>
      <c r="B67" s="1">
        <f>D67*1.4</f>
        <v>732.19999999999993</v>
      </c>
      <c r="C67" s="1">
        <v>21</v>
      </c>
      <c r="D67">
        <v>523</v>
      </c>
      <c r="F67" s="2">
        <f>B67*C67</f>
        <v>15376.199999999999</v>
      </c>
    </row>
    <row r="68" spans="1:7" x14ac:dyDescent="0.3">
      <c r="A68" t="s">
        <v>57</v>
      </c>
      <c r="B68" s="1">
        <f>D67*0.35*7</f>
        <v>1281.3499999999999</v>
      </c>
      <c r="C68" s="1">
        <v>4</v>
      </c>
      <c r="D68">
        <v>523</v>
      </c>
      <c r="F68" s="2">
        <f>B68*C68</f>
        <v>5125.3999999999996</v>
      </c>
    </row>
    <row r="69" spans="1:7" x14ac:dyDescent="0.3">
      <c r="A69" t="s">
        <v>58</v>
      </c>
      <c r="B69" s="1" t="s">
        <v>15</v>
      </c>
      <c r="C69" s="1"/>
      <c r="F69" s="2"/>
    </row>
    <row r="70" spans="1:7" x14ac:dyDescent="0.3">
      <c r="A70" t="s">
        <v>59</v>
      </c>
      <c r="B70" s="1">
        <v>1150</v>
      </c>
      <c r="C70" s="1">
        <v>5.5</v>
      </c>
      <c r="D70">
        <v>523</v>
      </c>
      <c r="F70" s="2">
        <f>B70*C70</f>
        <v>6325</v>
      </c>
    </row>
    <row r="71" spans="1:7" x14ac:dyDescent="0.3">
      <c r="A71" t="s">
        <v>60</v>
      </c>
      <c r="B71" s="1">
        <f>E71*0.7 + 550</f>
        <v>881.09999999999991</v>
      </c>
      <c r="C71" s="1">
        <v>1.5</v>
      </c>
      <c r="E71">
        <v>473</v>
      </c>
      <c r="F71" s="2">
        <f>B71*C71</f>
        <v>1321.6499999999999</v>
      </c>
    </row>
    <row r="72" spans="1:7" x14ac:dyDescent="0.3">
      <c r="A72" t="s">
        <v>61</v>
      </c>
      <c r="B72" s="1">
        <f>E71*1.35</f>
        <v>638.55000000000007</v>
      </c>
      <c r="C72" s="1">
        <v>4</v>
      </c>
      <c r="E72">
        <v>473</v>
      </c>
      <c r="F72" s="2">
        <f>B72*C72</f>
        <v>2554.2000000000003</v>
      </c>
    </row>
    <row r="73" spans="1:7" x14ac:dyDescent="0.3">
      <c r="A73" t="s">
        <v>62</v>
      </c>
      <c r="B73" s="1">
        <f>E71*1 + 300</f>
        <v>773</v>
      </c>
      <c r="C73" s="1">
        <v>10.5</v>
      </c>
      <c r="E73">
        <v>473</v>
      </c>
      <c r="F73" s="2">
        <f>B73*C73</f>
        <v>8116.5</v>
      </c>
    </row>
    <row r="74" spans="1:7" x14ac:dyDescent="0.3">
      <c r="A74" t="s">
        <v>63</v>
      </c>
      <c r="B74" s="1">
        <f>E71*1.9 + 285</f>
        <v>1183.6999999999998</v>
      </c>
      <c r="C74" s="1">
        <v>2</v>
      </c>
      <c r="E74">
        <v>473</v>
      </c>
      <c r="F74" s="2">
        <f>B74*C74</f>
        <v>2367.3999999999996</v>
      </c>
    </row>
    <row r="75" spans="1:7" x14ac:dyDescent="0.3">
      <c r="A75" t="s">
        <v>64</v>
      </c>
      <c r="B75" s="1" t="s">
        <v>71</v>
      </c>
      <c r="C75" s="1">
        <v>3</v>
      </c>
      <c r="E75">
        <v>473</v>
      </c>
      <c r="F75" s="2"/>
    </row>
    <row r="76" spans="1:7" x14ac:dyDescent="0.3">
      <c r="A76" t="s">
        <v>65</v>
      </c>
      <c r="B76" s="1">
        <f>E71*6.75</f>
        <v>3192.75</v>
      </c>
      <c r="C76" s="1">
        <v>0.75</v>
      </c>
      <c r="E76">
        <v>473</v>
      </c>
      <c r="F76" s="2">
        <f>B76*C76</f>
        <v>2394.5625</v>
      </c>
    </row>
    <row r="77" spans="1:7" x14ac:dyDescent="0.3">
      <c r="A77" t="s">
        <v>66</v>
      </c>
      <c r="B77" s="1">
        <f>D67*1.9</f>
        <v>993.69999999999993</v>
      </c>
      <c r="C77" s="1">
        <v>1.5</v>
      </c>
      <c r="D77">
        <v>523</v>
      </c>
      <c r="F77" s="2">
        <f>B77*C77</f>
        <v>1490.55</v>
      </c>
      <c r="G77" t="s">
        <v>74</v>
      </c>
    </row>
    <row r="78" spans="1:7" x14ac:dyDescent="0.3">
      <c r="A78" t="s">
        <v>67</v>
      </c>
      <c r="B78" s="1">
        <f>D67*0.4*5</f>
        <v>1046</v>
      </c>
      <c r="C78" s="1">
        <v>6</v>
      </c>
      <c r="D78">
        <v>523</v>
      </c>
      <c r="F78" s="2">
        <f>B78*C78</f>
        <v>6276</v>
      </c>
    </row>
    <row r="79" spans="1:7" x14ac:dyDescent="0.3">
      <c r="A79" t="s">
        <v>68</v>
      </c>
      <c r="B79" s="1">
        <f>(E71*0.7)+(E71*0.3*5)</f>
        <v>1040.5999999999999</v>
      </c>
      <c r="C79" s="1">
        <v>1.5</v>
      </c>
      <c r="E79">
        <v>473</v>
      </c>
      <c r="F79" s="2">
        <f>B79*C79</f>
        <v>1560.8999999999999</v>
      </c>
    </row>
    <row r="81" spans="1:1" x14ac:dyDescent="0.3">
      <c r="A81" t="s">
        <v>75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Toraso</dc:creator>
  <cp:lastModifiedBy>Toraso</cp:lastModifiedBy>
  <dcterms:created xsi:type="dcterms:W3CDTF">2020-04-18T13:41:02Z</dcterms:created>
  <dcterms:modified xsi:type="dcterms:W3CDTF">2020-04-18T15:34:12Z</dcterms:modified>
</cp:coreProperties>
</file>